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임시 사용하는 것\15. 항 기술자료에서 임시로 복사하여 가져온것\514. 배전반 부스바 크기 계산 하기\"/>
    </mc:Choice>
  </mc:AlternateContent>
  <bookViews>
    <workbookView xWindow="0" yWindow="0" windowWidth="23040" windowHeight="82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3" i="1" l="1"/>
  <c r="D222" i="1"/>
  <c r="E18" i="1" l="1"/>
  <c r="D210" i="1" s="1"/>
  <c r="E181" i="1" l="1"/>
  <c r="E182" i="1" s="1"/>
  <c r="G182" i="1" s="1"/>
  <c r="E183" i="1" s="1"/>
  <c r="E185" i="1" l="1"/>
  <c r="F187" i="1" s="1"/>
  <c r="D202" i="1"/>
  <c r="D203" i="1" s="1"/>
  <c r="G181" i="1"/>
  <c r="E174" i="1"/>
  <c r="F173" i="1"/>
  <c r="D173" i="1"/>
  <c r="D157" i="1"/>
  <c r="F162" i="1" s="1"/>
  <c r="I128" i="1"/>
  <c r="D128" i="1"/>
  <c r="E129" i="1" s="1"/>
  <c r="F130" i="1" s="1"/>
  <c r="D113" i="1"/>
  <c r="D107" i="1"/>
  <c r="E110" i="1" s="1"/>
  <c r="H57" i="1"/>
  <c r="D57" i="1"/>
  <c r="D58" i="1"/>
  <c r="F16" i="1"/>
  <c r="H173" i="1" l="1"/>
  <c r="E175" i="1"/>
  <c r="D176" i="1" s="1"/>
  <c r="F163" i="1"/>
  <c r="D168" i="1"/>
  <c r="F114" i="1"/>
  <c r="K57" i="1"/>
  <c r="E165" i="1" l="1"/>
  <c r="D169" i="1" s="1"/>
  <c r="D212" i="1"/>
  <c r="H169" i="1"/>
  <c r="D171" i="1" l="1"/>
</calcChain>
</file>

<file path=xl/sharedStrings.xml><?xml version="1.0" encoding="utf-8"?>
<sst xmlns="http://schemas.openxmlformats.org/spreadsheetml/2006/main" count="275" uniqueCount="216">
  <si>
    <t>예 : 다음 세부 정보가 있는 부스 바의 크기 계산</t>
  </si>
  <si>
    <t>부스 바 전류 세부 사항 :</t>
  </si>
  <si>
    <t>부스 바 온도 정보 :</t>
  </si>
  <si>
    <t>패널 설치 = 실내 (환기가 잘되는 곳)</t>
  </si>
  <si>
    <t>부스 바 세부 사항 :</t>
  </si>
  <si>
    <t>부스 바 크기 세부 사항 :</t>
  </si>
  <si>
    <t>계산:</t>
  </si>
  <si>
    <t>(1) 상별 부스 스트립 De rating factor (K1) :</t>
  </si>
  <si>
    <t>e / a</t>
  </si>
  <si>
    <t>상 당 부스 바 수</t>
  </si>
  <si>
    <t>(2) 부스 바 절연 재료 De rating factor (K2)</t>
  </si>
  <si>
    <t>부스 바 절연재 (K2) :</t>
  </si>
  <si>
    <t>De rating factor</t>
  </si>
  <si>
    <t>PVC 슬리핑</t>
  </si>
  <si>
    <t>페인트</t>
  </si>
  <si>
    <t>(3) 부스 바 위치에 따른 De rating Factor (K3)</t>
  </si>
  <si>
    <t>부스 바 위치는 가장자리 장착 되어 있습니다.</t>
  </si>
  <si>
    <t>부스 바 위치 (K3) :</t>
  </si>
  <si>
    <t>가장자리 장착 바</t>
  </si>
  <si>
    <t>기본 막대 1 개</t>
  </si>
  <si>
    <t>몇 개의 기본 장착 바</t>
  </si>
  <si>
    <t>부스 바 설치 매체는 환기가 되지 않는 덕트 이므로 다음 표를 참조하십시오.</t>
  </si>
  <si>
    <t>차분한 실내 분위기</t>
  </si>
  <si>
    <t>차분한 야외 분위기</t>
  </si>
  <si>
    <t>통풍이 없는 덕트</t>
  </si>
  <si>
    <t>(5) 부스 바 인공 환기 De rating Factor (K5)</t>
  </si>
  <si>
    <t>인공 환기없이</t>
  </si>
  <si>
    <t>인공 환기가 있음</t>
  </si>
  <si>
    <t>부스 바 위상 당 면적 = 부스 너비 X 부스 두께 X 부스 길이 X 위상 당 부스 바 수량</t>
  </si>
  <si>
    <t>여기서 중성 부스의 크기는 위상 부스의 크기와 같습니다.</t>
  </si>
  <si>
    <t>총 엔클로저 면적 = 너비 X 높이 X 길이</t>
  </si>
  <si>
    <t>외함 및 환기의 감쇠 계수 (K6)</t>
  </si>
  <si>
    <t>실외</t>
  </si>
  <si>
    <t>(7) 프록시 효과 De rating factor (K7)</t>
  </si>
  <si>
    <t>프록시 효과 (K7) :</t>
  </si>
  <si>
    <t>(8) 부스 바 설치의 고도 De rating factor (K8)</t>
  </si>
  <si>
    <t>현장 설치 패널의 고도는 2000 미터이므로 다음 표를 참조하십시오</t>
  </si>
  <si>
    <t>(2) 부스 바 사이즈 계산:</t>
  </si>
  <si>
    <t>부스 바 전류에 따른 단면적 = 부스 바의 전류 정격 / 재료의 전류 밀도</t>
  </si>
  <si>
    <t>부스 바 단락에 따른 단면적 = Isc X √ ((K / (θt x100) x (1 + α20 x θ) x t</t>
  </si>
  <si>
    <t>위상 도체 사이의 최대 전자기력 (F1) = 2.5 Kg / mm2</t>
  </si>
  <si>
    <t>지지대 또는 부스 바 머리 부분에 걸리는 실제 힘(F) = 3kg / mm2</t>
  </si>
  <si>
    <t>(4) 부스 바의 기계적 강도</t>
  </si>
  <si>
    <t>부스 바의 기계적 강도 = (F1X i / 12) x (1 / 부스 바의 관성 모멘트)</t>
  </si>
  <si>
    <t>부스 바 또는 부스 바 세트 (i / v)의 관성 모멘트 값</t>
  </si>
  <si>
    <t>허용 부스 바 강도는 12kg / mm2입니다.</t>
  </si>
  <si>
    <t>(5) 온도 상승 계산</t>
  </si>
  <si>
    <t>결과 :</t>
  </si>
  <si>
    <t>부스 바 크기 = 위상 당 2 개 인 75 x10mm.</t>
  </si>
  <si>
    <t>피더 총 개수 = 3 개</t>
  </si>
  <si>
    <t>총 부스 수의 합계는 6 입니다. 75x10mm 상당, 중립에는 1개, 75x10mm 입니다.</t>
  </si>
  <si>
    <t>헤드 부 에서 부스 지지 대의 힘(F) = 3kg / mm2</t>
  </si>
  <si>
    <t>총 De rating factor = K1 X K2 X K3 X k4 X k5 X k6 X k7 X k8</t>
  </si>
  <si>
    <t>정격 전압</t>
    <phoneticPr fontId="3" type="noConversion"/>
  </si>
  <si>
    <t>HZ</t>
    <phoneticPr fontId="3" type="noConversion"/>
  </si>
  <si>
    <t>희망 부스 바의 최대 전류</t>
    <phoneticPr fontId="3" type="noConversion"/>
  </si>
  <si>
    <t xml:space="preserve"> Amp.</t>
    <phoneticPr fontId="3" type="noConversion"/>
  </si>
  <si>
    <t>초</t>
    <phoneticPr fontId="3" type="noConversion"/>
  </si>
  <si>
    <t xml:space="preserve">고장 전류 (Isc) </t>
    <phoneticPr fontId="3" type="noConversion"/>
  </si>
  <si>
    <t>KA</t>
    <phoneticPr fontId="3" type="noConversion"/>
  </si>
  <si>
    <t xml:space="preserve"> </t>
    <phoneticPr fontId="3" type="noConversion"/>
  </si>
  <si>
    <t xml:space="preserve">부스 바 (θ)의 작동 온도 </t>
    <phoneticPr fontId="3" type="noConversion"/>
  </si>
  <si>
    <t xml:space="preserve"> ° C.</t>
    <phoneticPr fontId="3" type="noConversion"/>
  </si>
  <si>
    <t>고장시 부스 바의 최종 온도( θ1)</t>
    <phoneticPr fontId="3" type="noConversion"/>
  </si>
  <si>
    <t>고장시 부스 바의 온도 상승 (θt = θ1 - θ)</t>
    <phoneticPr fontId="3" type="noConversion"/>
  </si>
  <si>
    <t xml:space="preserve">주변 온도 (θn) </t>
    <phoneticPr fontId="3" type="noConversion"/>
  </si>
  <si>
    <t>최대 부스 바 온도 상승</t>
    <phoneticPr fontId="3" type="noConversion"/>
  </si>
  <si>
    <t>현장에서의 패널 설치 고도</t>
    <phoneticPr fontId="3" type="noConversion"/>
  </si>
  <si>
    <t>m</t>
    <phoneticPr fontId="3" type="noConversion"/>
  </si>
  <si>
    <t>판넬 깊이</t>
    <phoneticPr fontId="3" type="noConversion"/>
  </si>
  <si>
    <t>폭</t>
    <phoneticPr fontId="3" type="noConversion"/>
  </si>
  <si>
    <t>높이</t>
    <phoneticPr fontId="3" type="noConversion"/>
  </si>
  <si>
    <t>판넬 크기 (mm)</t>
    <phoneticPr fontId="3" type="noConversion"/>
  </si>
  <si>
    <t>부스 바 재질</t>
    <phoneticPr fontId="3" type="noConversion"/>
  </si>
  <si>
    <t>동</t>
    <phoneticPr fontId="3" type="noConversion"/>
  </si>
  <si>
    <t>부스 바 스트립 정렬</t>
    <phoneticPr fontId="3" type="noConversion"/>
  </si>
  <si>
    <t>수직</t>
    <phoneticPr fontId="3" type="noConversion"/>
  </si>
  <si>
    <t>20 ° C에서의 재료 저항의 온도 계수 Co (α20)</t>
    <phoneticPr fontId="3" type="noConversion"/>
  </si>
  <si>
    <t>재료 상수 (K)</t>
    <phoneticPr fontId="3" type="noConversion"/>
  </si>
  <si>
    <t xml:space="preserve">부스 바 재질 허용 강도 </t>
    <phoneticPr fontId="3" type="noConversion"/>
  </si>
  <si>
    <t xml:space="preserve"> kg / cm2</t>
    <phoneticPr fontId="3" type="noConversion"/>
  </si>
  <si>
    <t>베어</t>
    <phoneticPr fontId="3" type="noConversion"/>
  </si>
  <si>
    <t>부스 바 절연</t>
    <phoneticPr fontId="3" type="noConversion"/>
  </si>
  <si>
    <t xml:space="preserve">부스 바 위치 </t>
    <phoneticPr fontId="3" type="noConversion"/>
  </si>
  <si>
    <t>가장자리 장착 바</t>
    <phoneticPr fontId="3" type="noConversion"/>
  </si>
  <si>
    <t xml:space="preserve">부스 바 설치 매체 </t>
    <phoneticPr fontId="3" type="noConversion"/>
  </si>
  <si>
    <t>부스 바 인공 환기 장치</t>
    <phoneticPr fontId="3" type="noConversion"/>
  </si>
  <si>
    <t>인공 환기 장치 없음</t>
  </si>
  <si>
    <t xml:space="preserve">부스 바 너비 (e) </t>
    <phoneticPr fontId="3" type="noConversion"/>
  </si>
  <si>
    <t>mm</t>
    <phoneticPr fontId="3" type="noConversion"/>
  </si>
  <si>
    <t xml:space="preserve">부스 바 두께 </t>
    <phoneticPr fontId="3" type="noConversion"/>
  </si>
  <si>
    <t xml:space="preserve">위상 당 부스 바 수 (n) </t>
    <phoneticPr fontId="3" type="noConversion"/>
  </si>
  <si>
    <t xml:space="preserve">부스 바 길이 (a) </t>
    <phoneticPr fontId="3" type="noConversion"/>
  </si>
  <si>
    <t xml:space="preserve">두 부스 스트립 사이의 거리 (e) </t>
    <phoneticPr fontId="3" type="noConversion"/>
  </si>
  <si>
    <t xml:space="preserve">부스 바 위상 간격 (p) </t>
    <phoneticPr fontId="3" type="noConversion"/>
  </si>
  <si>
    <t xml:space="preserve">총 회로 수 </t>
    <phoneticPr fontId="3" type="noConversion"/>
  </si>
  <si>
    <t xml:space="preserve"> Kg / cm2</t>
    <phoneticPr fontId="3" type="noConversion"/>
  </si>
  <si>
    <t>(절연물 업체 카다로그 참조)</t>
    <phoneticPr fontId="3" type="noConversion"/>
  </si>
  <si>
    <t xml:space="preserve">절연물 높이 (H) </t>
    <phoneticPr fontId="3" type="noConversion"/>
  </si>
  <si>
    <t>절연물의 머리에서 부스 바 무게 중심까지의 거리 (h)</t>
    <phoneticPr fontId="3" type="noConversion"/>
  </si>
  <si>
    <t>절연물의 허용 강도 (F ')</t>
    <phoneticPr fontId="3" type="noConversion"/>
  </si>
  <si>
    <t>부스 바지지 절연물 세부 사항 :</t>
    <phoneticPr fontId="3" type="noConversion"/>
  </si>
  <si>
    <t>동일 위상에서 절연물 사이의 거리(l)</t>
    <phoneticPr fontId="3" type="noConversion"/>
  </si>
  <si>
    <t>상 별 부스 바 수는</t>
    <phoneticPr fontId="3" type="noConversion"/>
  </si>
  <si>
    <t xml:space="preserve"> 개입니다.</t>
    <phoneticPr fontId="3" type="noConversion"/>
  </si>
  <si>
    <t xml:space="preserve">부스 바 폭 (e)은 </t>
    <phoneticPr fontId="3" type="noConversion"/>
  </si>
  <si>
    <t xml:space="preserve">이고 부스 바 길이 (a)는 </t>
    <phoneticPr fontId="3" type="noConversion"/>
  </si>
  <si>
    <t xml:space="preserve">이므로 e / a는 </t>
    <phoneticPr fontId="3" type="noConversion"/>
  </si>
  <si>
    <t>입니다.</t>
    <phoneticPr fontId="3" type="noConversion"/>
  </si>
  <si>
    <t xml:space="preserve"> 초기 입력 할 값</t>
    <phoneticPr fontId="3" type="noConversion"/>
  </si>
  <si>
    <t>자동 계산된 값</t>
    <phoneticPr fontId="3" type="noConversion"/>
  </si>
  <si>
    <t xml:space="preserve">다음 표에서 de rating factor 값은 </t>
    <phoneticPr fontId="3" type="noConversion"/>
  </si>
  <si>
    <t>상 당 부스 바 스트립의 계수(K1)</t>
    <phoneticPr fontId="3" type="noConversion"/>
  </si>
  <si>
    <t>표에서 찾아 넣어야 할 값</t>
    <phoneticPr fontId="3" type="noConversion"/>
  </si>
  <si>
    <t>De rating factor는</t>
    <phoneticPr fontId="3" type="noConversion"/>
  </si>
  <si>
    <t>없음/ 나 도체</t>
    <phoneticPr fontId="3" type="noConversion"/>
  </si>
  <si>
    <t>부스 바 위치 (K3) :</t>
    <phoneticPr fontId="3" type="noConversion"/>
  </si>
  <si>
    <t>(4) 부스 바 설치 환경 De rating Factor (K4)</t>
    <phoneticPr fontId="3" type="noConversion"/>
  </si>
  <si>
    <t>부스 바 설치환경 (K4) :</t>
    <phoneticPr fontId="3" type="noConversion"/>
  </si>
  <si>
    <t>부스바 인공환기 (K5) :</t>
    <phoneticPr fontId="3" type="noConversion"/>
  </si>
  <si>
    <t xml:space="preserve">(6) 외함 및 방열 De rating Factor (K6) </t>
    <phoneticPr fontId="3" type="noConversion"/>
  </si>
  <si>
    <t xml:space="preserve">부스 바 위상 당 면적 </t>
    <phoneticPr fontId="3" type="noConversion"/>
  </si>
  <si>
    <t>엔클로저의 총 부스 바 면적 = 회로의 수(3상) x ( 1 위상당 부스 수 + 중립 ) X 부스 바 위상 당 면적</t>
    <phoneticPr fontId="3" type="noConversion"/>
  </si>
  <si>
    <t xml:space="preserve">엔클로저의 총 부스 바 면적 </t>
    <phoneticPr fontId="3" type="noConversion"/>
  </si>
  <si>
    <t xml:space="preserve">총 엔클로저 면적 </t>
    <phoneticPr fontId="3" type="noConversion"/>
  </si>
  <si>
    <t>인클로저 총 부스바 면적 / 인클로저 면적 (%)</t>
    <phoneticPr fontId="3" type="noConversion"/>
  </si>
  <si>
    <t xml:space="preserve">부스 바에 인공 환기 장치가 없으므로 다음 표에서 선택 한다. </t>
    <phoneticPr fontId="3" type="noConversion"/>
  </si>
  <si>
    <t xml:space="preserve">부스바단면적
/총부스바면적 </t>
    <phoneticPr fontId="3" type="noConversion"/>
  </si>
  <si>
    <t>실내 
( 환기좋음)</t>
    <phoneticPr fontId="3" type="noConversion"/>
  </si>
  <si>
    <t>실내 
( 환기나쁨)</t>
    <phoneticPr fontId="3" type="noConversion"/>
  </si>
  <si>
    <t xml:space="preserve">부스 바 위상 간 간격 (p)은 </t>
    <phoneticPr fontId="3" type="noConversion"/>
  </si>
  <si>
    <t>mm입니다.</t>
    <phoneticPr fontId="3" type="noConversion"/>
  </si>
  <si>
    <t xml:space="preserve">부스 바 너비 (e)는 </t>
    <phoneticPr fontId="3" type="noConversion"/>
  </si>
  <si>
    <t xml:space="preserve">mm이고 각 부스 사이의 간격은 </t>
    <phoneticPr fontId="3" type="noConversion"/>
  </si>
  <si>
    <t>위상의 총 부스 너비 길이 (e) x3</t>
    <phoneticPr fontId="3" type="noConversion"/>
  </si>
  <si>
    <t>부스 바 간격 간격 (p) /  총 부스 너비 길이=</t>
    <phoneticPr fontId="3" type="noConversion"/>
  </si>
  <si>
    <t>De rating factor</t>
    <phoneticPr fontId="3" type="noConversion"/>
  </si>
  <si>
    <t>다음 표에서 De rating factor는</t>
    <phoneticPr fontId="3" type="noConversion"/>
  </si>
  <si>
    <t xml:space="preserve"> 입니다.</t>
    <phoneticPr fontId="3" type="noConversion"/>
  </si>
  <si>
    <t>설치 장소의 고도
m (K8)</t>
    <phoneticPr fontId="3" type="noConversion"/>
  </si>
  <si>
    <t>De rating 
factor</t>
    <phoneticPr fontId="3" type="noConversion"/>
  </si>
  <si>
    <t xml:space="preserve">총 De rating factor = </t>
    <phoneticPr fontId="3" type="noConversion"/>
  </si>
  <si>
    <t xml:space="preserve">희망 부스 바 의 전류 정격(I2) = </t>
    <phoneticPr fontId="3" type="noConversion"/>
  </si>
  <si>
    <t>Amp</t>
    <phoneticPr fontId="3" type="noConversion"/>
  </si>
  <si>
    <t xml:space="preserve">De rating factor 후의 부스 바 전류 (I1) = </t>
    <phoneticPr fontId="3" type="noConversion"/>
  </si>
  <si>
    <t>De rating factor 후의 부스 바의 전류 정격 (I1) =</t>
    <phoneticPr fontId="3" type="noConversion"/>
  </si>
  <si>
    <t xml:space="preserve">Amp </t>
    <phoneticPr fontId="3" type="noConversion"/>
  </si>
  <si>
    <t xml:space="preserve">부스 바 전류에 따른 단면적 = </t>
    <phoneticPr fontId="3" type="noConversion"/>
  </si>
  <si>
    <t>Sq.mm</t>
  </si>
  <si>
    <t>sq.mm</t>
  </si>
  <si>
    <t xml:space="preserve">부스 바에 전류대한 단면적  </t>
    <phoneticPr fontId="3" type="noConversion"/>
  </si>
  <si>
    <t>Sq.mm을 비교 하여 더 큰쪽을 선택</t>
    <phoneticPr fontId="3" type="noConversion"/>
  </si>
  <si>
    <t xml:space="preserve">최종 계산 된 부스 바 단면적 </t>
    <phoneticPr fontId="3" type="noConversion"/>
  </si>
  <si>
    <t>Sq.mm </t>
    <phoneticPr fontId="3" type="noConversion"/>
  </si>
  <si>
    <t xml:space="preserve">실제 선택된 부스 바 크기는 </t>
    <phoneticPr fontId="3" type="noConversion"/>
  </si>
  <si>
    <t>mm x</t>
    <phoneticPr fontId="3" type="noConversion"/>
  </si>
  <si>
    <t> sq.mm</t>
    <phoneticPr fontId="3" type="noConversion"/>
  </si>
  <si>
    <t>그런데 우리는 Phase 당 Bus 수량을</t>
    <phoneticPr fontId="3" type="noConversion"/>
  </si>
  <si>
    <t>개로 하였습니다.</t>
    <phoneticPr fontId="3" type="noConversion"/>
  </si>
  <si>
    <t xml:space="preserve">실제 부스 바 단면적 위상 당 면적 = </t>
    <phoneticPr fontId="3" type="noConversion"/>
  </si>
  <si>
    <t>sq.mm</t>
    <phoneticPr fontId="3" type="noConversion"/>
  </si>
  <si>
    <t xml:space="preserve">부스 바의 실제 단면적 </t>
    <phoneticPr fontId="3" type="noConversion"/>
  </si>
  <si>
    <t xml:space="preserve"> 비교  해봐야 합니다. </t>
    <phoneticPr fontId="3" type="noConversion"/>
  </si>
  <si>
    <t xml:space="preserve">위상 당 부스 바의 총 너비 (w) = </t>
    <phoneticPr fontId="3" type="noConversion"/>
  </si>
  <si>
    <t xml:space="preserve"> </t>
    <phoneticPr fontId="3" type="noConversion"/>
  </si>
  <si>
    <t>mm</t>
    <phoneticPr fontId="3" type="noConversion"/>
  </si>
  <si>
    <t>cm</t>
    <phoneticPr fontId="3" type="noConversion"/>
  </si>
  <si>
    <t xml:space="preserve">부스 바 위상 대 위상 상간거리 (d) = </t>
    <phoneticPr fontId="3" type="noConversion"/>
  </si>
  <si>
    <t>위상 도체 사이의 최대 전자기력 (F1) = 2 X (I / d) X (2.5 x Isc)^2/100000000</t>
    <phoneticPr fontId="3" type="noConversion"/>
  </si>
  <si>
    <t xml:space="preserve">위상 도체 사이의 최대 전자기력 (F1) </t>
    <phoneticPr fontId="3" type="noConversion"/>
  </si>
  <si>
    <t>Kg / cm2</t>
  </si>
  <si>
    <t>Kg / mm2</t>
    <phoneticPr fontId="3" type="noConversion"/>
  </si>
  <si>
    <t>절연체 (F ')의 허용 강도는 10 Kg / mm2( 절연물 제조업체의 카다로그 참조)</t>
    <phoneticPr fontId="3" type="noConversion"/>
  </si>
  <si>
    <t xml:space="preserve">지지대 또는 부스 바 머리단에 걸리는 실제 힘 (F) = </t>
    <phoneticPr fontId="3" type="noConversion"/>
  </si>
  <si>
    <t>수직 
부스 바 (cm3)</t>
    <phoneticPr fontId="3" type="noConversion"/>
  </si>
  <si>
    <t>수평 
부스 바 (cm3)</t>
    <phoneticPr fontId="3" type="noConversion"/>
  </si>
  <si>
    <t xml:space="preserve">위상 당 부스
 스트립 수 </t>
    <phoneticPr fontId="3" type="noConversion"/>
  </si>
  <si>
    <t>배전반  부스 바 크기 계산 방법</t>
    <phoneticPr fontId="3" type="noConversion"/>
  </si>
  <si>
    <t>V   주파수</t>
    <phoneticPr fontId="3" type="noConversion"/>
  </si>
  <si>
    <t>고장 지속 시간 (t)</t>
    <phoneticPr fontId="3" type="noConversion"/>
  </si>
  <si>
    <t>여기에 기본데이터를 입력하시요---&gt;</t>
    <phoneticPr fontId="3" type="noConversion"/>
  </si>
  <si>
    <t>배전반 외함 세부 정보 :</t>
    <phoneticPr fontId="3" type="noConversion"/>
  </si>
  <si>
    <t>부스 바 재료의 전류 밀도</t>
    <phoneticPr fontId="3" type="noConversion"/>
  </si>
  <si>
    <t>그림을 참고 하세요</t>
    <phoneticPr fontId="3" type="noConversion"/>
  </si>
  <si>
    <t xml:space="preserve"> 부스 바에 대한 De rating Factors </t>
    <phoneticPr fontId="3" type="noConversion"/>
  </si>
  <si>
    <t>절연 물질이 없는 부스 바. 다음 표를 참조 하여 찾음</t>
    <phoneticPr fontId="3" type="noConversion"/>
  </si>
  <si>
    <t xml:space="preserve">부스 바 단락 시 단면적 = </t>
    <phoneticPr fontId="3" type="noConversion"/>
  </si>
  <si>
    <t xml:space="preserve">Sq.mm 와  단락 시 단면적 </t>
    <phoneticPr fontId="3" type="noConversion"/>
  </si>
  <si>
    <t xml:space="preserve"> 비교하여 더 큰쪽을 선택  할 것</t>
    <phoneticPr fontId="3" type="noConversion"/>
  </si>
  <si>
    <t>실제 부스 바 크기가 계산 된 부스 바 크기보다  작습니다.</t>
    <phoneticPr fontId="3" type="noConversion"/>
  </si>
  <si>
    <t>(3) 단락 시 부스바에 발생하는 전자력(힘)</t>
    <phoneticPr fontId="3" type="noConversion"/>
  </si>
  <si>
    <t>(단위에 주의 할 것)</t>
    <phoneticPr fontId="3" type="noConversion"/>
  </si>
  <si>
    <t>지지대 또는 부스 바 머리단에 걸리는 실제 힘 (F) = F1 x (H + h / H)</t>
    <phoneticPr fontId="3" type="noConversion"/>
  </si>
  <si>
    <t xml:space="preserve">     이것을 올림 할 것</t>
    <phoneticPr fontId="3" type="noConversion"/>
  </si>
  <si>
    <t>지지대 또는 부스 바의 머리 부분의 실제 힘이 허용 강도 미만이고  이것은 절연체 한계 내애 있다.</t>
    <phoneticPr fontId="3" type="noConversion"/>
  </si>
  <si>
    <t xml:space="preserve">위 표에서 부스 바의 관성 모멘트 값 </t>
    <phoneticPr fontId="3" type="noConversion"/>
  </si>
  <si>
    <t xml:space="preserve"> kg / cm2</t>
    <phoneticPr fontId="3" type="noConversion"/>
  </si>
  <si>
    <t>부스 바의 기계적 강도 =</t>
    <phoneticPr fontId="3" type="noConversion"/>
  </si>
  <si>
    <t xml:space="preserve"> kg / mm2</t>
    <phoneticPr fontId="3" type="noConversion"/>
  </si>
  <si>
    <t>부스 바의 기계적 강도 =</t>
    <phoneticPr fontId="3" type="noConversion"/>
  </si>
  <si>
    <t>실제 기계 강도가 허용 강도 미만 입니다.</t>
    <phoneticPr fontId="3" type="noConversion"/>
  </si>
  <si>
    <t xml:space="preserve">부스 바의 기계적 강도가 한계 내에 있습니다. </t>
    <phoneticPr fontId="3" type="noConversion"/>
  </si>
  <si>
    <t xml:space="preserve">지정된 최대 온도 상승 (T1)은 </t>
    <phoneticPr fontId="3" type="noConversion"/>
  </si>
  <si>
    <t>° C 입니다.</t>
    <phoneticPr fontId="3" type="noConversion"/>
  </si>
  <si>
    <t>*//</t>
    <phoneticPr fontId="3" type="noConversion"/>
  </si>
  <si>
    <t>De rating factor 후의 부스 바 전류 (I1) = I2 / De rating factor</t>
    <phoneticPr fontId="3" type="noConversion"/>
  </si>
  <si>
    <t>계산 된 부스 바 온도 상승이 지정된 최대 온도 상승보다 작습니다.</t>
    <phoneticPr fontId="3" type="noConversion"/>
  </si>
  <si>
    <t xml:space="preserve">따라서 온도 상승이 한계 이내에 있습니다. </t>
    <phoneticPr fontId="3" type="noConversion"/>
  </si>
  <si>
    <t>계산 된 최대 온도 상승 (T2)=</t>
    <phoneticPr fontId="3" type="noConversion"/>
  </si>
  <si>
    <t xml:space="preserve"> ° C</t>
  </si>
  <si>
    <t>계산 된 최대 온도 상승 (T2) = T / Log ((I1 / I2),1.64)</t>
    <phoneticPr fontId="3" type="noConversion"/>
  </si>
  <si>
    <t xml:space="preserve">부스 바의 기계적 강도 = </t>
    <phoneticPr fontId="3" type="noConversion"/>
  </si>
  <si>
    <t>Kg / mm2</t>
    <phoneticPr fontId="3" type="noConversion"/>
  </si>
  <si>
    <t xml:space="preserve">최대 온도 상승 = </t>
    <phoneticPr fontId="3" type="noConversion"/>
  </si>
  <si>
    <t>° C</t>
    <phoneticPr fontId="3" type="noConversion"/>
  </si>
  <si>
    <t>단위에 주의 할 것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</si>
</sst>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76" formatCode="0.000"/>
    <numFmt numFmtId="177" formatCode="0.0"/>
  </numFmts>
  <fonts count="19" x14ac:knownFonts="1">
    <font>
      <sz val="11"/>
      <color theme="1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rgb="FFC00000"/>
      <name val="맑은 고딕"/>
      <family val="2"/>
      <charset val="129"/>
      <scheme val="minor"/>
    </font>
    <font>
      <sz val="11"/>
      <color rgb="FF00B0F0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1"/>
      <color rgb="FFC00000"/>
      <name val="맑은 고딕"/>
      <family val="3"/>
      <charset val="129"/>
      <scheme val="minor"/>
    </font>
    <font>
      <b/>
      <sz val="20"/>
      <color rgb="FFFF0000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b/>
      <sz val="18"/>
      <color theme="1"/>
      <name val="맑은 고딕"/>
      <family val="3"/>
      <charset val="129"/>
      <scheme val="minor"/>
    </font>
    <font>
      <b/>
      <sz val="16"/>
      <color rgb="FFFF0000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name val="맑은 고딕"/>
      <family val="2"/>
      <charset val="129"/>
      <scheme val="minor"/>
    </font>
    <font>
      <b/>
      <sz val="11"/>
      <color rgb="FF006100"/>
      <name val="맑은 고딕"/>
      <family val="3"/>
      <charset val="129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</patternFill>
    </fill>
    <fill>
      <patternFill patternType="solid">
        <fgColor theme="4"/>
        <bgColor indexed="64"/>
      </patternFill>
    </fill>
    <fill>
      <patternFill patternType="solid">
        <fgColor rgb="FFFFEB9C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8" borderId="7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5" borderId="0" xfId="0" applyFill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6" borderId="0" xfId="0" applyFill="1">
      <alignment vertical="center"/>
    </xf>
    <xf numFmtId="0" fontId="5" fillId="0" borderId="0" xfId="0" applyFont="1">
      <alignment vertical="center"/>
    </xf>
    <xf numFmtId="0" fontId="0" fillId="4" borderId="1" xfId="0" applyFill="1" applyBorder="1">
      <alignment vertical="center"/>
    </xf>
    <xf numFmtId="0" fontId="0" fillId="7" borderId="0" xfId="0" applyFill="1">
      <alignment vertical="center"/>
    </xf>
    <xf numFmtId="9" fontId="0" fillId="0" borderId="1" xfId="0" applyNumberFormat="1" applyBorder="1">
      <alignment vertical="center"/>
    </xf>
    <xf numFmtId="0" fontId="4" fillId="0" borderId="1" xfId="0" applyFont="1" applyBorder="1">
      <alignment vertical="center"/>
    </xf>
    <xf numFmtId="0" fontId="1" fillId="2" borderId="0" xfId="1">
      <alignment vertical="center"/>
    </xf>
    <xf numFmtId="0" fontId="1" fillId="6" borderId="0" xfId="1" applyFill="1">
      <alignment vertical="center"/>
    </xf>
    <xf numFmtId="2" fontId="0" fillId="6" borderId="0" xfId="0" applyNumberFormat="1" applyFill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8" fillId="0" borderId="0" xfId="0" applyFont="1">
      <alignment vertical="center"/>
    </xf>
    <xf numFmtId="177" fontId="9" fillId="0" borderId="0" xfId="0" applyNumberFormat="1" applyFont="1">
      <alignment vertical="center"/>
    </xf>
    <xf numFmtId="0" fontId="2" fillId="3" borderId="0" xfId="2">
      <alignment vertical="center"/>
    </xf>
    <xf numFmtId="0" fontId="6" fillId="0" borderId="1" xfId="0" applyFont="1" applyBorder="1" applyAlignment="1">
      <alignment vertical="center" wrapText="1"/>
    </xf>
    <xf numFmtId="0" fontId="10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8" borderId="7" xfId="4" applyFont="1">
      <alignment vertical="center"/>
    </xf>
    <xf numFmtId="0" fontId="4" fillId="8" borderId="7" xfId="4" applyFont="1">
      <alignment vertical="center"/>
    </xf>
    <xf numFmtId="41" fontId="0" fillId="6" borderId="0" xfId="3" applyFont="1" applyFill="1">
      <alignment vertical="center"/>
    </xf>
    <xf numFmtId="41" fontId="1" fillId="2" borderId="0" xfId="3" applyFont="1" applyFill="1">
      <alignment vertical="center"/>
    </xf>
    <xf numFmtId="176" fontId="1" fillId="2" borderId="0" xfId="1" applyNumberFormat="1">
      <alignment vertical="center"/>
    </xf>
    <xf numFmtId="0" fontId="0" fillId="9" borderId="0" xfId="0" applyFill="1">
      <alignment vertical="center"/>
    </xf>
    <xf numFmtId="1" fontId="1" fillId="2" borderId="0" xfId="1" applyNumberFormat="1">
      <alignment vertical="center"/>
    </xf>
    <xf numFmtId="177" fontId="1" fillId="2" borderId="0" xfId="1" applyNumberFormat="1">
      <alignment vertical="center"/>
    </xf>
    <xf numFmtId="0" fontId="12" fillId="0" borderId="1" xfId="0" applyFont="1" applyBorder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2" fontId="1" fillId="2" borderId="0" xfId="1" applyNumberFormat="1" applyAlignment="1">
      <alignment horizontal="center" vertical="center"/>
    </xf>
    <xf numFmtId="0" fontId="9" fillId="0" borderId="0" xfId="0" applyFont="1">
      <alignment vertical="center"/>
    </xf>
    <xf numFmtId="0" fontId="17" fillId="4" borderId="1" xfId="5" applyFont="1" applyFill="1" applyBorder="1">
      <alignment vertical="center"/>
    </xf>
    <xf numFmtId="176" fontId="18" fillId="2" borderId="0" xfId="1" applyNumberFormat="1" applyFont="1">
      <alignment vertical="center"/>
    </xf>
    <xf numFmtId="2" fontId="1" fillId="2" borderId="0" xfId="1" applyNumberFormat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6">
    <cellStyle name="나쁨" xfId="2" builtinId="27"/>
    <cellStyle name="메모" xfId="4" builtinId="10"/>
    <cellStyle name="보통" xfId="5" builtinId="28"/>
    <cellStyle name="쉼표 [0]" xfId="3" builtinId="6"/>
    <cellStyle name="좋음" xfId="1" builtinId="2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381000</xdr:colOff>
      <xdr:row>170</xdr:row>
      <xdr:rowOff>114300</xdr:rowOff>
    </xdr:from>
    <xdr:to>
      <xdr:col>16</xdr:col>
      <xdr:colOff>676275</xdr:colOff>
      <xdr:row>183</xdr:row>
      <xdr:rowOff>142875</xdr:rowOff>
    </xdr:to>
    <xdr:pic>
      <xdr:nvPicPr>
        <xdr:cNvPr id="6" name="그림 5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05675" y="36137850"/>
          <a:ext cx="4324350" cy="2752725"/>
        </a:xfrm>
        <a:prstGeom prst="rect">
          <a:avLst/>
        </a:prstGeom>
      </xdr:spPr>
    </xdr:pic>
    <xdr:clientData/>
  </xdr:twoCellAnchor>
  <xdr:twoCellAnchor editAs="oneCell">
    <xdr:from>
      <xdr:col>6</xdr:col>
      <xdr:colOff>114300</xdr:colOff>
      <xdr:row>74</xdr:row>
      <xdr:rowOff>19049</xdr:rowOff>
    </xdr:from>
    <xdr:to>
      <xdr:col>13</xdr:col>
      <xdr:colOff>270312</xdr:colOff>
      <xdr:row>86</xdr:row>
      <xdr:rowOff>9524</xdr:rowOff>
    </xdr:to>
    <xdr:pic>
      <xdr:nvPicPr>
        <xdr:cNvPr id="9" name="그림 8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38675" y="15297149"/>
          <a:ext cx="4248150" cy="2505075"/>
        </a:xfrm>
        <a:prstGeom prst="rect">
          <a:avLst/>
        </a:prstGeom>
      </xdr:spPr>
    </xdr:pic>
    <xdr:clientData/>
  </xdr:twoCellAnchor>
  <xdr:twoCellAnchor editAs="oneCell">
    <xdr:from>
      <xdr:col>7</xdr:col>
      <xdr:colOff>247650</xdr:colOff>
      <xdr:row>33</xdr:row>
      <xdr:rowOff>95250</xdr:rowOff>
    </xdr:from>
    <xdr:to>
      <xdr:col>14</xdr:col>
      <xdr:colOff>117913</xdr:colOff>
      <xdr:row>45</xdr:row>
      <xdr:rowOff>85725</xdr:rowOff>
    </xdr:to>
    <xdr:pic>
      <xdr:nvPicPr>
        <xdr:cNvPr id="10" name="그림 9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72075" y="6781800"/>
          <a:ext cx="4248150" cy="2505075"/>
        </a:xfrm>
        <a:prstGeom prst="rect">
          <a:avLst/>
        </a:prstGeom>
      </xdr:spPr>
    </xdr:pic>
    <xdr:clientData/>
  </xdr:twoCellAnchor>
  <xdr:twoCellAnchor>
    <xdr:from>
      <xdr:col>5</xdr:col>
      <xdr:colOff>28575</xdr:colOff>
      <xdr:row>168</xdr:row>
      <xdr:rowOff>95250</xdr:rowOff>
    </xdr:from>
    <xdr:to>
      <xdr:col>7</xdr:col>
      <xdr:colOff>76200</xdr:colOff>
      <xdr:row>170</xdr:row>
      <xdr:rowOff>76200</xdr:rowOff>
    </xdr:to>
    <xdr:cxnSp macro="">
      <xdr:nvCxnSpPr>
        <xdr:cNvPr id="3" name="직선 화살표 연결선 2"/>
        <xdr:cNvCxnSpPr/>
      </xdr:nvCxnSpPr>
      <xdr:spPr>
        <a:xfrm flipV="1">
          <a:off x="4286250" y="35699700"/>
          <a:ext cx="1171575" cy="1905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657225</xdr:colOff>
      <xdr:row>168</xdr:row>
      <xdr:rowOff>142875</xdr:rowOff>
    </xdr:from>
    <xdr:to>
      <xdr:col>4</xdr:col>
      <xdr:colOff>762000</xdr:colOff>
      <xdr:row>170</xdr:row>
      <xdr:rowOff>95250</xdr:rowOff>
    </xdr:to>
    <xdr:cxnSp macro="">
      <xdr:nvCxnSpPr>
        <xdr:cNvPr id="5" name="직선 화살표 연결선 4"/>
        <xdr:cNvCxnSpPr/>
      </xdr:nvCxnSpPr>
      <xdr:spPr>
        <a:xfrm flipH="1" flipV="1">
          <a:off x="3352800" y="35747325"/>
          <a:ext cx="895350" cy="1619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695325</xdr:colOff>
      <xdr:row>186</xdr:row>
      <xdr:rowOff>171450</xdr:rowOff>
    </xdr:from>
    <xdr:to>
      <xdr:col>6</xdr:col>
      <xdr:colOff>228600</xdr:colOff>
      <xdr:row>187</xdr:row>
      <xdr:rowOff>76200</xdr:rowOff>
    </xdr:to>
    <xdr:cxnSp macro="">
      <xdr:nvCxnSpPr>
        <xdr:cNvPr id="12" name="직선 화살표 연결선 11"/>
        <xdr:cNvCxnSpPr/>
      </xdr:nvCxnSpPr>
      <xdr:spPr>
        <a:xfrm flipH="1" flipV="1">
          <a:off x="4953000" y="39547800"/>
          <a:ext cx="257175" cy="1143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223"/>
  <sheetViews>
    <sheetView tabSelected="1" topLeftCell="A191" zoomScale="145" zoomScaleNormal="145" workbookViewId="0">
      <selection activeCell="J166" sqref="J166"/>
    </sheetView>
  </sheetViews>
  <sheetFormatPr defaultRowHeight="16.5" x14ac:dyDescent="0.3"/>
  <cols>
    <col min="2" max="2" width="14.375" customWidth="1"/>
    <col min="3" max="3" width="13.25" customWidth="1"/>
    <col min="4" max="4" width="10.375" customWidth="1"/>
    <col min="5" max="5" width="10.625" customWidth="1"/>
    <col min="6" max="6" width="9.5" customWidth="1"/>
    <col min="7" max="7" width="5.25" customWidth="1"/>
    <col min="8" max="8" width="7.125" customWidth="1"/>
    <col min="9" max="9" width="10" bestFit="1" customWidth="1"/>
    <col min="10" max="10" width="5.375" customWidth="1"/>
    <col min="11" max="11" width="5.375" bestFit="1" customWidth="1"/>
    <col min="13" max="13" width="11.5" bestFit="1" customWidth="1"/>
  </cols>
  <sheetData>
    <row r="2" spans="2:16" ht="31.5" x14ac:dyDescent="0.3">
      <c r="B2" s="21" t="s">
        <v>177</v>
      </c>
    </row>
    <row r="4" spans="2:16" x14ac:dyDescent="0.3">
      <c r="C4" t="s">
        <v>180</v>
      </c>
      <c r="F4" s="2"/>
    </row>
    <row r="6" spans="2:16" x14ac:dyDescent="0.3">
      <c r="B6" t="s">
        <v>0</v>
      </c>
    </row>
    <row r="7" spans="2:16" x14ac:dyDescent="0.3">
      <c r="B7" s="36" t="s">
        <v>1</v>
      </c>
    </row>
    <row r="8" spans="2:16" x14ac:dyDescent="0.3">
      <c r="B8" t="s">
        <v>53</v>
      </c>
      <c r="C8" t="s">
        <v>60</v>
      </c>
      <c r="D8" s="2">
        <v>415</v>
      </c>
      <c r="E8" t="s">
        <v>178</v>
      </c>
      <c r="F8" s="2">
        <v>50</v>
      </c>
      <c r="G8" t="s">
        <v>54</v>
      </c>
    </row>
    <row r="9" spans="2:16" x14ac:dyDescent="0.3">
      <c r="B9" t="s">
        <v>55</v>
      </c>
      <c r="E9" s="2">
        <v>630</v>
      </c>
      <c r="F9" t="s">
        <v>56</v>
      </c>
    </row>
    <row r="10" spans="2:16" x14ac:dyDescent="0.3">
      <c r="B10" t="s">
        <v>58</v>
      </c>
      <c r="D10" s="2">
        <v>50</v>
      </c>
      <c r="E10" t="s">
        <v>59</v>
      </c>
    </row>
    <row r="11" spans="2:16" x14ac:dyDescent="0.3">
      <c r="B11" t="s">
        <v>179</v>
      </c>
      <c r="D11" s="2">
        <v>1</v>
      </c>
      <c r="E11" t="s">
        <v>57</v>
      </c>
    </row>
    <row r="13" spans="2:16" x14ac:dyDescent="0.3">
      <c r="B13" s="36" t="s">
        <v>2</v>
      </c>
    </row>
    <row r="14" spans="2:16" x14ac:dyDescent="0.3">
      <c r="B14" t="s">
        <v>61</v>
      </c>
      <c r="E14" s="2">
        <v>85</v>
      </c>
      <c r="F14" t="s">
        <v>62</v>
      </c>
      <c r="O14" s="2"/>
      <c r="P14" t="s">
        <v>109</v>
      </c>
    </row>
    <row r="15" spans="2:16" x14ac:dyDescent="0.3">
      <c r="B15" t="s">
        <v>63</v>
      </c>
      <c r="E15" s="2">
        <v>185</v>
      </c>
      <c r="F15" t="s">
        <v>62</v>
      </c>
      <c r="O15" s="5"/>
      <c r="P15" t="s">
        <v>110</v>
      </c>
    </row>
    <row r="16" spans="2:16" x14ac:dyDescent="0.3">
      <c r="B16" t="s">
        <v>64</v>
      </c>
      <c r="F16">
        <f>E15-E14</f>
        <v>100</v>
      </c>
      <c r="G16" t="s">
        <v>62</v>
      </c>
      <c r="O16" s="23"/>
      <c r="P16" t="s">
        <v>113</v>
      </c>
    </row>
    <row r="17" spans="2:8" x14ac:dyDescent="0.3">
      <c r="B17" t="s">
        <v>65</v>
      </c>
      <c r="D17" s="2">
        <v>50</v>
      </c>
      <c r="E17" t="s">
        <v>62</v>
      </c>
    </row>
    <row r="18" spans="2:8" x14ac:dyDescent="0.3">
      <c r="B18" t="s">
        <v>66</v>
      </c>
      <c r="E18">
        <f>E14-D17</f>
        <v>35</v>
      </c>
      <c r="F18" t="s">
        <v>62</v>
      </c>
    </row>
    <row r="20" spans="2:8" x14ac:dyDescent="0.3">
      <c r="B20" s="36" t="s">
        <v>181</v>
      </c>
    </row>
    <row r="21" spans="2:8" x14ac:dyDescent="0.3">
      <c r="B21" t="s">
        <v>3</v>
      </c>
    </row>
    <row r="22" spans="2:8" x14ac:dyDescent="0.3">
      <c r="B22" t="s">
        <v>67</v>
      </c>
      <c r="E22" s="2">
        <v>2200</v>
      </c>
      <c r="F22" t="s">
        <v>68</v>
      </c>
    </row>
    <row r="23" spans="2:8" x14ac:dyDescent="0.3">
      <c r="B23" t="s">
        <v>72</v>
      </c>
    </row>
    <row r="24" spans="2:8" x14ac:dyDescent="0.3">
      <c r="B24" s="22" t="s">
        <v>69</v>
      </c>
      <c r="C24" s="2">
        <v>1200</v>
      </c>
      <c r="D24" s="22" t="s">
        <v>70</v>
      </c>
      <c r="E24" s="2">
        <v>600</v>
      </c>
      <c r="F24" s="22" t="s">
        <v>71</v>
      </c>
      <c r="G24" s="2">
        <v>2400</v>
      </c>
    </row>
    <row r="26" spans="2:8" x14ac:dyDescent="0.3">
      <c r="B26" s="36" t="s">
        <v>4</v>
      </c>
    </row>
    <row r="27" spans="2:8" x14ac:dyDescent="0.3">
      <c r="B27" t="s">
        <v>73</v>
      </c>
      <c r="D27" s="2" t="s">
        <v>74</v>
      </c>
    </row>
    <row r="28" spans="2:8" x14ac:dyDescent="0.3">
      <c r="B28" t="s">
        <v>75</v>
      </c>
      <c r="D28" s="2" t="s">
        <v>76</v>
      </c>
    </row>
    <row r="29" spans="2:8" x14ac:dyDescent="0.3">
      <c r="B29" t="s">
        <v>182</v>
      </c>
      <c r="E29" s="2">
        <v>1.6</v>
      </c>
    </row>
    <row r="30" spans="2:8" x14ac:dyDescent="0.3">
      <c r="B30" t="s">
        <v>77</v>
      </c>
      <c r="G30" s="47">
        <v>4.0299999999999997E-3</v>
      </c>
      <c r="H30" s="47"/>
    </row>
    <row r="31" spans="2:8" x14ac:dyDescent="0.3">
      <c r="B31" t="s">
        <v>78</v>
      </c>
      <c r="D31" s="2">
        <v>1.1659999999999999</v>
      </c>
    </row>
    <row r="32" spans="2:8" x14ac:dyDescent="0.3">
      <c r="B32" t="s">
        <v>79</v>
      </c>
      <c r="E32" s="2">
        <v>1200</v>
      </c>
      <c r="F32" t="s">
        <v>80</v>
      </c>
    </row>
    <row r="33" spans="2:7" x14ac:dyDescent="0.3">
      <c r="B33" t="s">
        <v>82</v>
      </c>
      <c r="D33" s="2" t="s">
        <v>81</v>
      </c>
    </row>
    <row r="34" spans="2:7" x14ac:dyDescent="0.3">
      <c r="B34" t="s">
        <v>83</v>
      </c>
      <c r="D34" s="2" t="s">
        <v>84</v>
      </c>
      <c r="E34" s="2"/>
    </row>
    <row r="35" spans="2:7" x14ac:dyDescent="0.3">
      <c r="B35" t="s">
        <v>85</v>
      </c>
      <c r="D35" s="2" t="s">
        <v>24</v>
      </c>
      <c r="E35" s="2"/>
    </row>
    <row r="36" spans="2:7" x14ac:dyDescent="0.3">
      <c r="B36" t="s">
        <v>86</v>
      </c>
      <c r="E36" s="2" t="s">
        <v>87</v>
      </c>
      <c r="F36" s="2"/>
    </row>
    <row r="38" spans="2:7" x14ac:dyDescent="0.3">
      <c r="B38" s="36" t="s">
        <v>5</v>
      </c>
      <c r="D38" s="11" t="s">
        <v>183</v>
      </c>
      <c r="E38" s="11"/>
    </row>
    <row r="39" spans="2:7" x14ac:dyDescent="0.3">
      <c r="B39" t="s">
        <v>88</v>
      </c>
      <c r="D39" s="2">
        <v>75</v>
      </c>
      <c r="E39" t="s">
        <v>89</v>
      </c>
    </row>
    <row r="40" spans="2:7" x14ac:dyDescent="0.3">
      <c r="B40" t="s">
        <v>90</v>
      </c>
      <c r="D40" s="2">
        <v>10</v>
      </c>
      <c r="E40" t="s">
        <v>89</v>
      </c>
    </row>
    <row r="41" spans="2:7" x14ac:dyDescent="0.3">
      <c r="B41" t="s">
        <v>91</v>
      </c>
      <c r="D41" s="2">
        <v>2</v>
      </c>
    </row>
    <row r="42" spans="2:7" x14ac:dyDescent="0.3">
      <c r="B42" t="s">
        <v>92</v>
      </c>
      <c r="D42" s="2">
        <v>500</v>
      </c>
      <c r="E42" t="s">
        <v>89</v>
      </c>
    </row>
    <row r="43" spans="2:7" x14ac:dyDescent="0.3">
      <c r="B43" t="s">
        <v>93</v>
      </c>
      <c r="E43" s="2">
        <v>75</v>
      </c>
      <c r="F43" t="s">
        <v>89</v>
      </c>
    </row>
    <row r="44" spans="2:7" x14ac:dyDescent="0.3">
      <c r="B44" t="s">
        <v>94</v>
      </c>
      <c r="D44" s="2">
        <v>400</v>
      </c>
      <c r="E44" t="s">
        <v>89</v>
      </c>
    </row>
    <row r="45" spans="2:7" x14ac:dyDescent="0.3">
      <c r="B45" t="s">
        <v>95</v>
      </c>
      <c r="C45" s="2">
        <v>3</v>
      </c>
    </row>
    <row r="47" spans="2:7" x14ac:dyDescent="0.3">
      <c r="B47" s="36" t="s">
        <v>101</v>
      </c>
    </row>
    <row r="48" spans="2:7" x14ac:dyDescent="0.3">
      <c r="B48" t="s">
        <v>102</v>
      </c>
      <c r="F48" s="2">
        <v>500</v>
      </c>
      <c r="G48" t="s">
        <v>89</v>
      </c>
    </row>
    <row r="49" spans="2:16" x14ac:dyDescent="0.3">
      <c r="B49" t="s">
        <v>98</v>
      </c>
      <c r="D49" s="2">
        <v>100</v>
      </c>
      <c r="E49" t="s">
        <v>89</v>
      </c>
    </row>
    <row r="50" spans="2:16" x14ac:dyDescent="0.3">
      <c r="B50" t="s">
        <v>99</v>
      </c>
      <c r="G50" s="2">
        <v>5</v>
      </c>
      <c r="H50" t="s">
        <v>89</v>
      </c>
    </row>
    <row r="51" spans="2:16" x14ac:dyDescent="0.3">
      <c r="B51" t="s">
        <v>100</v>
      </c>
      <c r="E51" s="2">
        <v>1000</v>
      </c>
      <c r="F51" t="s">
        <v>96</v>
      </c>
      <c r="G51" t="s">
        <v>97</v>
      </c>
    </row>
    <row r="52" spans="2:16" x14ac:dyDescent="0.3">
      <c r="O52" s="2"/>
      <c r="P52" t="s">
        <v>109</v>
      </c>
    </row>
    <row r="53" spans="2:16" x14ac:dyDescent="0.3">
      <c r="O53" s="5"/>
      <c r="P53" t="s">
        <v>110</v>
      </c>
    </row>
    <row r="54" spans="2:16" ht="26.25" x14ac:dyDescent="0.3">
      <c r="B54" s="32" t="s">
        <v>6</v>
      </c>
      <c r="O54" s="23"/>
      <c r="P54" t="s">
        <v>113</v>
      </c>
    </row>
    <row r="55" spans="2:16" x14ac:dyDescent="0.3">
      <c r="B55" s="17" t="s">
        <v>184</v>
      </c>
    </row>
    <row r="56" spans="2:16" x14ac:dyDescent="0.3">
      <c r="B56" s="17" t="s">
        <v>7</v>
      </c>
    </row>
    <row r="57" spans="2:16" x14ac:dyDescent="0.3">
      <c r="B57" t="s">
        <v>105</v>
      </c>
      <c r="D57" s="5">
        <f>E43</f>
        <v>75</v>
      </c>
      <c r="E57" t="s">
        <v>106</v>
      </c>
      <c r="H57" s="5">
        <f>D42</f>
        <v>500</v>
      </c>
      <c r="I57" t="s">
        <v>107</v>
      </c>
      <c r="K57" s="5">
        <f>D57/H57</f>
        <v>0.15</v>
      </c>
      <c r="L57" t="s">
        <v>108</v>
      </c>
    </row>
    <row r="58" spans="2:16" x14ac:dyDescent="0.3">
      <c r="B58" t="s">
        <v>103</v>
      </c>
      <c r="D58" s="5">
        <f>D41</f>
        <v>2</v>
      </c>
      <c r="E58" t="s">
        <v>104</v>
      </c>
    </row>
    <row r="59" spans="2:16" x14ac:dyDescent="0.3">
      <c r="B59" s="6" t="s">
        <v>111</v>
      </c>
      <c r="E59" s="24">
        <v>1.86</v>
      </c>
      <c r="F59" s="6" t="s">
        <v>108</v>
      </c>
    </row>
    <row r="60" spans="2:16" x14ac:dyDescent="0.3">
      <c r="B60" t="s">
        <v>112</v>
      </c>
    </row>
    <row r="61" spans="2:16" x14ac:dyDescent="0.3">
      <c r="B61" s="48" t="s">
        <v>8</v>
      </c>
      <c r="C61" s="41" t="s">
        <v>9</v>
      </c>
      <c r="D61" s="50"/>
      <c r="E61" s="42"/>
    </row>
    <row r="62" spans="2:16" x14ac:dyDescent="0.3">
      <c r="B62" s="49"/>
      <c r="C62" s="3">
        <v>1</v>
      </c>
      <c r="D62" s="3">
        <v>2</v>
      </c>
      <c r="E62" s="3">
        <v>3</v>
      </c>
    </row>
    <row r="63" spans="2:16" x14ac:dyDescent="0.3">
      <c r="B63" s="3">
        <v>0.05</v>
      </c>
      <c r="C63" s="3">
        <v>1</v>
      </c>
      <c r="D63" s="3">
        <v>1.63</v>
      </c>
      <c r="E63" s="3">
        <v>2.4</v>
      </c>
    </row>
    <row r="64" spans="2:16" x14ac:dyDescent="0.3">
      <c r="B64" s="3">
        <v>0.06</v>
      </c>
      <c r="C64" s="3">
        <v>1</v>
      </c>
      <c r="D64" s="3">
        <v>1.73</v>
      </c>
      <c r="E64" s="3">
        <v>2.4500000000000002</v>
      </c>
    </row>
    <row r="65" spans="2:5" x14ac:dyDescent="0.3">
      <c r="B65" s="3">
        <v>0.08</v>
      </c>
      <c r="C65" s="3">
        <v>1</v>
      </c>
      <c r="D65" s="3">
        <v>1.76</v>
      </c>
      <c r="E65" s="3">
        <v>2.5</v>
      </c>
    </row>
    <row r="66" spans="2:5" x14ac:dyDescent="0.3">
      <c r="B66" s="3">
        <v>0.1</v>
      </c>
      <c r="C66" s="3">
        <v>1</v>
      </c>
      <c r="D66" s="3">
        <v>1.8</v>
      </c>
      <c r="E66" s="3">
        <v>2.5499999999999998</v>
      </c>
    </row>
    <row r="67" spans="2:5" x14ac:dyDescent="0.3">
      <c r="B67" s="3">
        <v>0.12</v>
      </c>
      <c r="C67" s="3">
        <v>1</v>
      </c>
      <c r="D67" s="37">
        <v>1.83</v>
      </c>
      <c r="E67" s="3">
        <v>2.6</v>
      </c>
    </row>
    <row r="68" spans="2:5" x14ac:dyDescent="0.3">
      <c r="B68" s="3">
        <v>0.14000000000000001</v>
      </c>
      <c r="C68" s="3">
        <v>1</v>
      </c>
      <c r="D68" s="7">
        <v>1.85</v>
      </c>
      <c r="E68" s="3">
        <v>2.63</v>
      </c>
    </row>
    <row r="69" spans="2:5" x14ac:dyDescent="0.3">
      <c r="B69" s="3">
        <v>0.16</v>
      </c>
      <c r="C69" s="3">
        <v>1</v>
      </c>
      <c r="D69" s="7">
        <v>1.87</v>
      </c>
      <c r="E69" s="3">
        <v>2.65</v>
      </c>
    </row>
    <row r="70" spans="2:5" x14ac:dyDescent="0.3">
      <c r="B70" s="3">
        <v>0.18</v>
      </c>
      <c r="C70" s="3">
        <v>1</v>
      </c>
      <c r="D70" s="3">
        <v>1.89</v>
      </c>
      <c r="E70" s="3">
        <v>2.68</v>
      </c>
    </row>
    <row r="71" spans="2:5" x14ac:dyDescent="0.3">
      <c r="B71" s="3">
        <v>0.2</v>
      </c>
      <c r="C71" s="3">
        <v>1</v>
      </c>
      <c r="D71" s="3">
        <v>1.91</v>
      </c>
      <c r="E71" s="3">
        <v>2.7</v>
      </c>
    </row>
    <row r="73" spans="2:5" x14ac:dyDescent="0.3">
      <c r="B73" s="17" t="s">
        <v>10</v>
      </c>
    </row>
    <row r="74" spans="2:5" x14ac:dyDescent="0.3">
      <c r="B74" t="s">
        <v>185</v>
      </c>
    </row>
    <row r="75" spans="2:5" x14ac:dyDescent="0.3">
      <c r="B75" t="s">
        <v>114</v>
      </c>
      <c r="D75" s="24">
        <v>1</v>
      </c>
      <c r="E75" t="s">
        <v>108</v>
      </c>
    </row>
    <row r="76" spans="2:5" x14ac:dyDescent="0.3">
      <c r="B76" s="3" t="s">
        <v>11</v>
      </c>
      <c r="C76" s="3"/>
      <c r="D76" s="3" t="s">
        <v>12</v>
      </c>
      <c r="E76" s="3"/>
    </row>
    <row r="77" spans="2:5" x14ac:dyDescent="0.3">
      <c r="B77" s="41" t="s">
        <v>115</v>
      </c>
      <c r="C77" s="42"/>
      <c r="D77" s="41">
        <v>1</v>
      </c>
      <c r="E77" s="42"/>
    </row>
    <row r="78" spans="2:5" x14ac:dyDescent="0.3">
      <c r="B78" s="41" t="s">
        <v>13</v>
      </c>
      <c r="C78" s="42"/>
      <c r="D78" s="41">
        <v>1.2</v>
      </c>
      <c r="E78" s="42"/>
    </row>
    <row r="79" spans="2:5" x14ac:dyDescent="0.3">
      <c r="B79" s="41" t="s">
        <v>14</v>
      </c>
      <c r="C79" s="42"/>
      <c r="D79" s="41">
        <v>1.5</v>
      </c>
      <c r="E79" s="42"/>
    </row>
    <row r="81" spans="2:5" x14ac:dyDescent="0.3">
      <c r="B81" s="17" t="s">
        <v>15</v>
      </c>
    </row>
    <row r="82" spans="2:5" x14ac:dyDescent="0.3">
      <c r="B82" t="s">
        <v>16</v>
      </c>
    </row>
    <row r="83" spans="2:5" x14ac:dyDescent="0.3">
      <c r="B83" t="s">
        <v>114</v>
      </c>
      <c r="D83" s="24">
        <v>1</v>
      </c>
      <c r="E83" t="s">
        <v>108</v>
      </c>
    </row>
    <row r="84" spans="2:5" x14ac:dyDescent="0.3">
      <c r="B84" t="s">
        <v>17</v>
      </c>
      <c r="C84" t="s">
        <v>12</v>
      </c>
    </row>
    <row r="85" spans="2:5" x14ac:dyDescent="0.3">
      <c r="B85" s="3" t="s">
        <v>116</v>
      </c>
      <c r="C85" s="3"/>
      <c r="D85" s="3" t="s">
        <v>12</v>
      </c>
      <c r="E85" s="3"/>
    </row>
    <row r="86" spans="2:5" x14ac:dyDescent="0.3">
      <c r="B86" s="3" t="s">
        <v>18</v>
      </c>
      <c r="C86" s="4"/>
      <c r="D86" s="40">
        <v>1</v>
      </c>
      <c r="E86" s="40"/>
    </row>
    <row r="87" spans="2:5" x14ac:dyDescent="0.3">
      <c r="B87" s="3" t="s">
        <v>19</v>
      </c>
      <c r="C87" s="4"/>
      <c r="D87" s="40">
        <v>0.95</v>
      </c>
      <c r="E87" s="40"/>
    </row>
    <row r="88" spans="2:5" x14ac:dyDescent="0.3">
      <c r="B88" s="3" t="s">
        <v>20</v>
      </c>
      <c r="C88" s="4"/>
      <c r="D88" s="40">
        <v>0.75</v>
      </c>
      <c r="E88" s="40"/>
    </row>
    <row r="89" spans="2:5" x14ac:dyDescent="0.3">
      <c r="C89" t="s">
        <v>60</v>
      </c>
    </row>
    <row r="90" spans="2:5" x14ac:dyDescent="0.3">
      <c r="B90" s="17" t="s">
        <v>117</v>
      </c>
    </row>
    <row r="91" spans="2:5" x14ac:dyDescent="0.3">
      <c r="B91" t="s">
        <v>21</v>
      </c>
    </row>
    <row r="92" spans="2:5" x14ac:dyDescent="0.3">
      <c r="B92" t="s">
        <v>114</v>
      </c>
      <c r="D92" s="24">
        <v>0.8</v>
      </c>
      <c r="E92" t="s">
        <v>108</v>
      </c>
    </row>
    <row r="93" spans="2:5" x14ac:dyDescent="0.3">
      <c r="B93" s="41" t="s">
        <v>118</v>
      </c>
      <c r="C93" s="42"/>
      <c r="D93" s="41" t="s">
        <v>12</v>
      </c>
      <c r="E93" s="42"/>
    </row>
    <row r="94" spans="2:5" x14ac:dyDescent="0.3">
      <c r="B94" s="41" t="s">
        <v>22</v>
      </c>
      <c r="C94" s="42"/>
      <c r="D94" s="41">
        <v>1</v>
      </c>
      <c r="E94" s="42"/>
    </row>
    <row r="95" spans="2:5" x14ac:dyDescent="0.3">
      <c r="B95" s="41" t="s">
        <v>23</v>
      </c>
      <c r="C95" s="42"/>
      <c r="D95" s="41">
        <v>1.2</v>
      </c>
      <c r="E95" s="42"/>
    </row>
    <row r="96" spans="2:5" x14ac:dyDescent="0.3">
      <c r="B96" s="41" t="s">
        <v>24</v>
      </c>
      <c r="C96" s="42"/>
      <c r="D96" s="41">
        <v>0.8</v>
      </c>
      <c r="E96" s="42"/>
    </row>
    <row r="98" spans="2:15" x14ac:dyDescent="0.3">
      <c r="B98" s="17" t="s">
        <v>25</v>
      </c>
    </row>
    <row r="99" spans="2:15" x14ac:dyDescent="0.3">
      <c r="B99" t="s">
        <v>21</v>
      </c>
    </row>
    <row r="100" spans="2:15" x14ac:dyDescent="0.3">
      <c r="B100" t="s">
        <v>114</v>
      </c>
      <c r="D100" s="24">
        <v>0.9</v>
      </c>
      <c r="E100" t="s">
        <v>108</v>
      </c>
    </row>
    <row r="101" spans="2:15" x14ac:dyDescent="0.3">
      <c r="B101" s="40" t="s">
        <v>119</v>
      </c>
      <c r="C101" s="40"/>
      <c r="D101" s="40" t="s">
        <v>12</v>
      </c>
      <c r="E101" s="40"/>
    </row>
    <row r="102" spans="2:15" x14ac:dyDescent="0.3">
      <c r="B102" s="40" t="s">
        <v>26</v>
      </c>
      <c r="C102" s="40"/>
      <c r="D102" s="40">
        <v>0.9</v>
      </c>
      <c r="E102" s="40"/>
    </row>
    <row r="103" spans="2:15" x14ac:dyDescent="0.3">
      <c r="B103" s="40" t="s">
        <v>27</v>
      </c>
      <c r="C103" s="40"/>
      <c r="D103" s="40">
        <v>1</v>
      </c>
      <c r="E103" s="40"/>
    </row>
    <row r="105" spans="2:15" x14ac:dyDescent="0.3">
      <c r="B105" s="17" t="s">
        <v>120</v>
      </c>
    </row>
    <row r="106" spans="2:15" x14ac:dyDescent="0.3">
      <c r="B106" t="s">
        <v>28</v>
      </c>
    </row>
    <row r="107" spans="2:15" x14ac:dyDescent="0.3">
      <c r="B107" t="s">
        <v>121</v>
      </c>
      <c r="D107" s="25">
        <f>D39*D40*D42*D41</f>
        <v>750000</v>
      </c>
      <c r="E107" t="s">
        <v>89</v>
      </c>
      <c r="O107" t="s">
        <v>60</v>
      </c>
    </row>
    <row r="108" spans="2:15" x14ac:dyDescent="0.3">
      <c r="B108" t="s">
        <v>122</v>
      </c>
    </row>
    <row r="109" spans="2:15" x14ac:dyDescent="0.3">
      <c r="B109" t="s">
        <v>29</v>
      </c>
    </row>
    <row r="110" spans="2:15" x14ac:dyDescent="0.3">
      <c r="B110" t="s">
        <v>123</v>
      </c>
      <c r="E110" s="26">
        <f>3*(C45+1)*D107</f>
        <v>9000000</v>
      </c>
      <c r="F110" t="s">
        <v>89</v>
      </c>
      <c r="M110" t="s">
        <v>60</v>
      </c>
    </row>
    <row r="111" spans="2:15" x14ac:dyDescent="0.3">
      <c r="B111" t="s">
        <v>60</v>
      </c>
    </row>
    <row r="112" spans="2:15" x14ac:dyDescent="0.3">
      <c r="B112" t="s">
        <v>30</v>
      </c>
    </row>
    <row r="113" spans="2:16" x14ac:dyDescent="0.3">
      <c r="B113" t="s">
        <v>124</v>
      </c>
      <c r="D113">
        <f>C24*E24*G24</f>
        <v>1728000000</v>
      </c>
      <c r="E113" t="s">
        <v>89</v>
      </c>
      <c r="M113" t="s">
        <v>60</v>
      </c>
    </row>
    <row r="114" spans="2:16" x14ac:dyDescent="0.3">
      <c r="B114" t="s">
        <v>125</v>
      </c>
      <c r="F114" s="27">
        <f>E110/D113*100</f>
        <v>0.52083333333333326</v>
      </c>
    </row>
    <row r="115" spans="2:16" x14ac:dyDescent="0.3">
      <c r="B115" t="s">
        <v>60</v>
      </c>
    </row>
    <row r="116" spans="2:16" x14ac:dyDescent="0.3">
      <c r="B116" t="s">
        <v>126</v>
      </c>
    </row>
    <row r="117" spans="2:16" x14ac:dyDescent="0.3">
      <c r="B117" t="s">
        <v>114</v>
      </c>
      <c r="D117" s="24">
        <v>0.95</v>
      </c>
      <c r="E117" t="s">
        <v>108</v>
      </c>
    </row>
    <row r="118" spans="2:16" x14ac:dyDescent="0.3">
      <c r="B118" s="40" t="s">
        <v>31</v>
      </c>
      <c r="C118" s="40"/>
      <c r="D118" s="40"/>
      <c r="E118" s="40"/>
    </row>
    <row r="119" spans="2:16" x14ac:dyDescent="0.3">
      <c r="B119" s="43" t="s">
        <v>127</v>
      </c>
      <c r="C119" s="43" t="s">
        <v>128</v>
      </c>
      <c r="D119" s="43" t="s">
        <v>129</v>
      </c>
      <c r="E119" s="40" t="s">
        <v>32</v>
      </c>
    </row>
    <row r="120" spans="2:16" x14ac:dyDescent="0.3">
      <c r="B120" s="44"/>
      <c r="C120" s="44"/>
      <c r="D120" s="44"/>
      <c r="E120" s="40"/>
    </row>
    <row r="121" spans="2:16" x14ac:dyDescent="0.3">
      <c r="B121" s="9">
        <v>0</v>
      </c>
      <c r="C121" s="10">
        <v>0.95</v>
      </c>
      <c r="D121" s="3">
        <v>0.85</v>
      </c>
      <c r="E121" s="3">
        <v>0.65</v>
      </c>
    </row>
    <row r="122" spans="2:16" x14ac:dyDescent="0.3">
      <c r="B122" s="9">
        <v>0.01</v>
      </c>
      <c r="C122" s="10">
        <v>0.95</v>
      </c>
      <c r="D122" s="3">
        <v>0.85</v>
      </c>
      <c r="E122" s="3">
        <v>0.65</v>
      </c>
    </row>
    <row r="123" spans="2:16" x14ac:dyDescent="0.3">
      <c r="B123" s="9">
        <v>0.05</v>
      </c>
      <c r="C123" s="3">
        <v>0.9</v>
      </c>
      <c r="D123" s="3">
        <v>0.7</v>
      </c>
      <c r="E123" s="3">
        <v>0.6</v>
      </c>
    </row>
    <row r="124" spans="2:16" x14ac:dyDescent="0.3">
      <c r="B124" s="9">
        <v>0.1</v>
      </c>
      <c r="C124" s="3">
        <v>0.85</v>
      </c>
      <c r="D124" s="3">
        <v>0.65</v>
      </c>
      <c r="E124" s="3">
        <v>0.5</v>
      </c>
    </row>
    <row r="126" spans="2:16" x14ac:dyDescent="0.3">
      <c r="B126" s="17" t="s">
        <v>33</v>
      </c>
    </row>
    <row r="127" spans="2:16" x14ac:dyDescent="0.3">
      <c r="B127" t="s">
        <v>130</v>
      </c>
      <c r="D127" s="8">
        <v>400</v>
      </c>
      <c r="E127" t="s">
        <v>131</v>
      </c>
      <c r="O127" s="2"/>
      <c r="P127" t="s">
        <v>109</v>
      </c>
    </row>
    <row r="128" spans="2:16" x14ac:dyDescent="0.3">
      <c r="B128" t="s">
        <v>132</v>
      </c>
      <c r="D128" s="5">
        <f>D39</f>
        <v>75</v>
      </c>
      <c r="E128" t="s">
        <v>133</v>
      </c>
      <c r="I128" s="12">
        <f>D39</f>
        <v>75</v>
      </c>
      <c r="J128" t="s">
        <v>131</v>
      </c>
      <c r="O128" s="5"/>
      <c r="P128" t="s">
        <v>110</v>
      </c>
    </row>
    <row r="129" spans="2:16" x14ac:dyDescent="0.3">
      <c r="B129" t="s">
        <v>134</v>
      </c>
      <c r="E129" s="5">
        <f>D128*3</f>
        <v>225</v>
      </c>
      <c r="F129" t="s">
        <v>89</v>
      </c>
      <c r="O129" s="23"/>
      <c r="P129" t="s">
        <v>113</v>
      </c>
    </row>
    <row r="130" spans="2:16" x14ac:dyDescent="0.3">
      <c r="B130" t="s">
        <v>135</v>
      </c>
      <c r="F130" s="13">
        <f>D127/E129</f>
        <v>1.7777777777777777</v>
      </c>
    </row>
    <row r="131" spans="2:16" x14ac:dyDescent="0.3">
      <c r="B131" t="s">
        <v>137</v>
      </c>
      <c r="E131" s="24">
        <v>0.82</v>
      </c>
      <c r="F131" t="s">
        <v>138</v>
      </c>
    </row>
    <row r="132" spans="2:16" x14ac:dyDescent="0.3">
      <c r="B132" s="14" t="s">
        <v>34</v>
      </c>
      <c r="C132" s="3" t="s">
        <v>136</v>
      </c>
      <c r="D132" s="3"/>
    </row>
    <row r="133" spans="2:16" x14ac:dyDescent="0.3">
      <c r="B133" s="3">
        <v>1</v>
      </c>
      <c r="C133" s="41">
        <v>0.82</v>
      </c>
      <c r="D133" s="42"/>
    </row>
    <row r="134" spans="2:16" x14ac:dyDescent="0.3">
      <c r="B134" s="3">
        <v>2</v>
      </c>
      <c r="C134" s="45">
        <v>0.82</v>
      </c>
      <c r="D134" s="46"/>
    </row>
    <row r="135" spans="2:16" x14ac:dyDescent="0.3">
      <c r="B135" s="3">
        <v>3</v>
      </c>
      <c r="C135" s="41">
        <v>0.82</v>
      </c>
      <c r="D135" s="42"/>
    </row>
    <row r="136" spans="2:16" x14ac:dyDescent="0.3">
      <c r="B136" s="3">
        <v>4</v>
      </c>
      <c r="C136" s="41">
        <v>0.89</v>
      </c>
      <c r="D136" s="42"/>
      <c r="F136" t="s">
        <v>204</v>
      </c>
    </row>
    <row r="137" spans="2:16" x14ac:dyDescent="0.3">
      <c r="B137" s="3">
        <v>5</v>
      </c>
      <c r="C137" s="41">
        <v>0.95</v>
      </c>
      <c r="D137" s="42"/>
    </row>
    <row r="138" spans="2:16" x14ac:dyDescent="0.3">
      <c r="B138" s="3">
        <v>6</v>
      </c>
      <c r="C138" s="41">
        <v>0.99</v>
      </c>
      <c r="D138" s="42"/>
    </row>
    <row r="139" spans="2:16" x14ac:dyDescent="0.3">
      <c r="B139" s="3">
        <v>7</v>
      </c>
      <c r="C139" s="41">
        <v>1</v>
      </c>
      <c r="D139" s="42"/>
    </row>
    <row r="141" spans="2:16" x14ac:dyDescent="0.3">
      <c r="B141" s="17" t="s">
        <v>35</v>
      </c>
    </row>
    <row r="142" spans="2:16" x14ac:dyDescent="0.3">
      <c r="B142" t="s">
        <v>36</v>
      </c>
    </row>
    <row r="143" spans="2:16" x14ac:dyDescent="0.3">
      <c r="B143" t="s">
        <v>137</v>
      </c>
      <c r="E143" s="24">
        <v>0.88</v>
      </c>
      <c r="F143" t="s">
        <v>138</v>
      </c>
    </row>
    <row r="144" spans="2:16" ht="33" x14ac:dyDescent="0.3">
      <c r="B144" s="15" t="s">
        <v>139</v>
      </c>
      <c r="C144" s="16" t="s">
        <v>140</v>
      </c>
    </row>
    <row r="145" spans="2:8" x14ac:dyDescent="0.3">
      <c r="B145" s="3">
        <v>2200</v>
      </c>
      <c r="C145" s="3">
        <v>0.88</v>
      </c>
    </row>
    <row r="146" spans="2:8" x14ac:dyDescent="0.3">
      <c r="B146" s="3">
        <v>2400</v>
      </c>
      <c r="C146" s="3">
        <v>0.87</v>
      </c>
    </row>
    <row r="147" spans="2:8" x14ac:dyDescent="0.3">
      <c r="B147" s="3">
        <v>2500</v>
      </c>
      <c r="C147" s="3">
        <v>0.86</v>
      </c>
    </row>
    <row r="148" spans="2:8" x14ac:dyDescent="0.3">
      <c r="B148" s="3">
        <v>2700</v>
      </c>
      <c r="C148" s="3">
        <v>0.85</v>
      </c>
    </row>
    <row r="149" spans="2:8" x14ac:dyDescent="0.3">
      <c r="B149" s="3">
        <v>2900</v>
      </c>
      <c r="C149" s="3">
        <v>0.84</v>
      </c>
    </row>
    <row r="150" spans="2:8" x14ac:dyDescent="0.3">
      <c r="B150" s="3">
        <v>3000</v>
      </c>
      <c r="C150" s="3">
        <v>0.83</v>
      </c>
    </row>
    <row r="151" spans="2:8" x14ac:dyDescent="0.3">
      <c r="B151" s="3">
        <v>3300</v>
      </c>
      <c r="C151" s="3">
        <v>0.82</v>
      </c>
    </row>
    <row r="152" spans="2:8" x14ac:dyDescent="0.3">
      <c r="B152" s="3">
        <v>3500</v>
      </c>
      <c r="C152" s="3">
        <v>0.81</v>
      </c>
    </row>
    <row r="153" spans="2:8" x14ac:dyDescent="0.3">
      <c r="B153" s="3">
        <v>4000</v>
      </c>
      <c r="C153" s="3">
        <v>0.78</v>
      </c>
    </row>
    <row r="154" spans="2:8" x14ac:dyDescent="0.3">
      <c r="B154" s="3">
        <v>4500</v>
      </c>
      <c r="C154" s="3">
        <v>0.76</v>
      </c>
    </row>
    <row r="155" spans="2:8" x14ac:dyDescent="0.3">
      <c r="B155" s="3">
        <v>5000</v>
      </c>
      <c r="C155" s="3">
        <v>0.74</v>
      </c>
    </row>
    <row r="156" spans="2:8" x14ac:dyDescent="0.3">
      <c r="B156" t="s">
        <v>52</v>
      </c>
    </row>
    <row r="157" spans="2:8" x14ac:dyDescent="0.3">
      <c r="B157" t="s">
        <v>141</v>
      </c>
      <c r="D157" s="38">
        <f>E59*D75*D83*D92*D100*D117*E131*E143</f>
        <v>0.91804838400000011</v>
      </c>
      <c r="H157" t="s">
        <v>60</v>
      </c>
    </row>
    <row r="159" spans="2:8" x14ac:dyDescent="0.3">
      <c r="B159" s="17" t="s">
        <v>37</v>
      </c>
    </row>
    <row r="160" spans="2:8" x14ac:dyDescent="0.3">
      <c r="B160" t="s">
        <v>142</v>
      </c>
      <c r="E160" s="11">
        <v>630</v>
      </c>
      <c r="F160" t="s">
        <v>143</v>
      </c>
    </row>
    <row r="161" spans="2:16" x14ac:dyDescent="0.3">
      <c r="B161" t="s">
        <v>205</v>
      </c>
    </row>
    <row r="162" spans="2:16" x14ac:dyDescent="0.3">
      <c r="B162" t="s">
        <v>144</v>
      </c>
      <c r="F162" s="29">
        <f>E160/D157</f>
        <v>686.23834100665431</v>
      </c>
    </row>
    <row r="163" spans="2:16" x14ac:dyDescent="0.3">
      <c r="B163" s="17" t="s">
        <v>145</v>
      </c>
      <c r="F163" s="29">
        <f>F162</f>
        <v>686.23834100665431</v>
      </c>
      <c r="G163" t="s">
        <v>146</v>
      </c>
    </row>
    <row r="164" spans="2:16" x14ac:dyDescent="0.3">
      <c r="B164" t="s">
        <v>38</v>
      </c>
    </row>
    <row r="165" spans="2:16" x14ac:dyDescent="0.3">
      <c r="B165" t="s">
        <v>147</v>
      </c>
      <c r="E165" s="30">
        <f>F163/E29</f>
        <v>428.89896312915891</v>
      </c>
      <c r="F165" t="s">
        <v>148</v>
      </c>
      <c r="O165" s="2"/>
      <c r="P165" t="s">
        <v>109</v>
      </c>
    </row>
    <row r="166" spans="2:16" x14ac:dyDescent="0.3">
      <c r="O166" s="5"/>
      <c r="P166" t="s">
        <v>110</v>
      </c>
    </row>
    <row r="167" spans="2:16" x14ac:dyDescent="0.3">
      <c r="B167" t="s">
        <v>39</v>
      </c>
      <c r="O167" s="23"/>
      <c r="P167" t="s">
        <v>113</v>
      </c>
    </row>
    <row r="168" spans="2:16" x14ac:dyDescent="0.3">
      <c r="B168" t="s">
        <v>186</v>
      </c>
      <c r="D168" s="30">
        <f>D10*1000*SQRT((D31/(F16*100)*(1+G30*E14)*1))</f>
        <v>625.58238865876012</v>
      </c>
      <c r="E168" t="s">
        <v>149</v>
      </c>
    </row>
    <row r="169" spans="2:16" x14ac:dyDescent="0.3">
      <c r="B169" t="s">
        <v>150</v>
      </c>
      <c r="D169" s="30">
        <f>E165</f>
        <v>428.89896312915891</v>
      </c>
      <c r="E169" t="s">
        <v>187</v>
      </c>
      <c r="H169" s="30">
        <f>D168</f>
        <v>625.58238865876012</v>
      </c>
      <c r="I169" t="s">
        <v>151</v>
      </c>
    </row>
    <row r="171" spans="2:16" x14ac:dyDescent="0.3">
      <c r="B171" t="s">
        <v>152</v>
      </c>
      <c r="D171" s="30">
        <f>IF(D169&gt;H169,D169,H169)</f>
        <v>625.58238865876012</v>
      </c>
      <c r="E171" t="s">
        <v>153</v>
      </c>
      <c r="F171" s="19" t="s">
        <v>188</v>
      </c>
      <c r="G171" s="19"/>
      <c r="H171" s="19"/>
      <c r="I171" s="19"/>
    </row>
    <row r="172" spans="2:16" x14ac:dyDescent="0.3">
      <c r="D172" s="18"/>
    </row>
    <row r="173" spans="2:16" x14ac:dyDescent="0.3">
      <c r="B173" t="s">
        <v>154</v>
      </c>
      <c r="D173" s="11">
        <f>D39</f>
        <v>75</v>
      </c>
      <c r="E173" t="s">
        <v>155</v>
      </c>
      <c r="F173" s="11">
        <f>D40</f>
        <v>10</v>
      </c>
      <c r="G173" t="s">
        <v>89</v>
      </c>
      <c r="H173" s="11">
        <f>D173*F173</f>
        <v>750</v>
      </c>
      <c r="I173" t="s">
        <v>156</v>
      </c>
    </row>
    <row r="174" spans="2:16" x14ac:dyDescent="0.3">
      <c r="B174" t="s">
        <v>157</v>
      </c>
      <c r="E174" s="11">
        <f>D41</f>
        <v>2</v>
      </c>
      <c r="F174" t="s">
        <v>158</v>
      </c>
    </row>
    <row r="175" spans="2:16" x14ac:dyDescent="0.3">
      <c r="B175" t="s">
        <v>159</v>
      </c>
      <c r="E175" s="11">
        <f>E174*H173</f>
        <v>1500</v>
      </c>
      <c r="F175" t="s">
        <v>160</v>
      </c>
    </row>
    <row r="176" spans="2:16" x14ac:dyDescent="0.3">
      <c r="B176" t="s">
        <v>161</v>
      </c>
      <c r="D176" s="1">
        <f>E175</f>
        <v>1500</v>
      </c>
      <c r="E176" t="s">
        <v>160</v>
      </c>
    </row>
    <row r="177" spans="2:11" x14ac:dyDescent="0.3">
      <c r="B177" s="17" t="s">
        <v>189</v>
      </c>
      <c r="G177" s="19" t="s">
        <v>162</v>
      </c>
      <c r="H177" s="19"/>
      <c r="I177" s="19"/>
    </row>
    <row r="179" spans="2:11" x14ac:dyDescent="0.3">
      <c r="B179" s="17" t="s">
        <v>190</v>
      </c>
    </row>
    <row r="180" spans="2:11" x14ac:dyDescent="0.3">
      <c r="B180" t="s">
        <v>168</v>
      </c>
    </row>
    <row r="181" spans="2:11" x14ac:dyDescent="0.3">
      <c r="B181" t="s">
        <v>163</v>
      </c>
      <c r="E181" s="11">
        <f>D39*3</f>
        <v>225</v>
      </c>
      <c r="F181" t="s">
        <v>165</v>
      </c>
      <c r="G181" s="30">
        <f>E181/10</f>
        <v>22.5</v>
      </c>
      <c r="H181" t="s">
        <v>166</v>
      </c>
      <c r="J181" t="s">
        <v>164</v>
      </c>
    </row>
    <row r="182" spans="2:11" x14ac:dyDescent="0.3">
      <c r="B182" t="s">
        <v>167</v>
      </c>
      <c r="E182" s="11">
        <f>D44+E181</f>
        <v>625</v>
      </c>
      <c r="F182" t="s">
        <v>165</v>
      </c>
      <c r="G182" s="30">
        <f>E182/10</f>
        <v>62.5</v>
      </c>
      <c r="H182" t="s">
        <v>166</v>
      </c>
    </row>
    <row r="183" spans="2:11" x14ac:dyDescent="0.3">
      <c r="B183" t="s">
        <v>169</v>
      </c>
      <c r="E183" s="11">
        <f>2*(50/G182)*(2.5*D10*1000)^2/100000000</f>
        <v>250</v>
      </c>
      <c r="F183" t="s">
        <v>170</v>
      </c>
      <c r="J183" t="s">
        <v>164</v>
      </c>
    </row>
    <row r="184" spans="2:11" x14ac:dyDescent="0.3">
      <c r="B184" t="s">
        <v>164</v>
      </c>
    </row>
    <row r="185" spans="2:11" x14ac:dyDescent="0.3">
      <c r="B185" t="s">
        <v>40</v>
      </c>
      <c r="E185" s="11">
        <f>E183/100</f>
        <v>2.5</v>
      </c>
      <c r="F185" t="s">
        <v>171</v>
      </c>
      <c r="G185" t="s">
        <v>191</v>
      </c>
    </row>
    <row r="186" spans="2:11" x14ac:dyDescent="0.3">
      <c r="B186" t="s">
        <v>192</v>
      </c>
    </row>
    <row r="187" spans="2:11" x14ac:dyDescent="0.3">
      <c r="B187" t="s">
        <v>173</v>
      </c>
      <c r="F187" s="11">
        <f>E185*((D49+G50)/D49)</f>
        <v>2.625</v>
      </c>
      <c r="H187" s="19" t="s">
        <v>215</v>
      </c>
      <c r="I187" s="19"/>
    </row>
    <row r="188" spans="2:11" x14ac:dyDescent="0.3">
      <c r="B188" t="s">
        <v>41</v>
      </c>
      <c r="G188" t="s">
        <v>193</v>
      </c>
    </row>
    <row r="189" spans="2:11" x14ac:dyDescent="0.3">
      <c r="B189" t="s">
        <v>172</v>
      </c>
    </row>
    <row r="190" spans="2:11" ht="2.25" customHeight="1" x14ac:dyDescent="0.3">
      <c r="B190" s="28"/>
      <c r="C190" s="28"/>
      <c r="D190" s="28"/>
      <c r="E190" s="28"/>
      <c r="F190" s="28"/>
      <c r="G190" s="28"/>
      <c r="H190" s="28"/>
      <c r="I190" s="28"/>
      <c r="J190" s="28"/>
      <c r="K190" s="28"/>
    </row>
    <row r="191" spans="2:11" x14ac:dyDescent="0.3">
      <c r="B191" t="s">
        <v>194</v>
      </c>
    </row>
    <row r="193" spans="2:16" x14ac:dyDescent="0.3">
      <c r="B193" s="17" t="s">
        <v>42</v>
      </c>
    </row>
    <row r="194" spans="2:16" x14ac:dyDescent="0.3">
      <c r="B194" t="s">
        <v>43</v>
      </c>
    </row>
    <row r="195" spans="2:16" x14ac:dyDescent="0.3">
      <c r="B195" t="s">
        <v>44</v>
      </c>
    </row>
    <row r="196" spans="2:16" ht="24" x14ac:dyDescent="0.3">
      <c r="B196" s="15" t="s">
        <v>176</v>
      </c>
      <c r="C196" s="20" t="s">
        <v>174</v>
      </c>
      <c r="D196" s="51" t="s">
        <v>175</v>
      </c>
      <c r="E196" s="52"/>
    </row>
    <row r="197" spans="2:16" x14ac:dyDescent="0.3">
      <c r="B197" s="3">
        <v>1</v>
      </c>
      <c r="C197" s="3">
        <v>1.66</v>
      </c>
      <c r="D197" s="41">
        <v>16.66</v>
      </c>
      <c r="E197" s="42"/>
    </row>
    <row r="198" spans="2:16" x14ac:dyDescent="0.3">
      <c r="B198" s="3">
        <v>2</v>
      </c>
      <c r="C198" s="31">
        <v>14.45</v>
      </c>
      <c r="D198" s="41">
        <v>33.33</v>
      </c>
      <c r="E198" s="42"/>
    </row>
    <row r="199" spans="2:16" x14ac:dyDescent="0.3">
      <c r="B199" s="3">
        <v>3</v>
      </c>
      <c r="C199" s="3">
        <v>33</v>
      </c>
      <c r="D199" s="41">
        <v>50</v>
      </c>
      <c r="E199" s="42"/>
    </row>
    <row r="201" spans="2:16" x14ac:dyDescent="0.3">
      <c r="B201" t="s">
        <v>195</v>
      </c>
      <c r="E201" s="23">
        <v>14.45</v>
      </c>
    </row>
    <row r="202" spans="2:16" x14ac:dyDescent="0.3">
      <c r="B202" t="s">
        <v>197</v>
      </c>
      <c r="D202" s="35">
        <f>(E183*D10 /12)* (1/E201)</f>
        <v>72.087658592848911</v>
      </c>
      <c r="E202" s="34" t="s">
        <v>196</v>
      </c>
    </row>
    <row r="203" spans="2:16" x14ac:dyDescent="0.3">
      <c r="B203" t="s">
        <v>199</v>
      </c>
      <c r="D203" s="35">
        <f>D202/100</f>
        <v>0.72087658592848913</v>
      </c>
      <c r="E203" s="34" t="s">
        <v>198</v>
      </c>
    </row>
    <row r="204" spans="2:16" x14ac:dyDescent="0.3">
      <c r="B204" t="s">
        <v>45</v>
      </c>
      <c r="O204" s="2"/>
      <c r="P204" t="s">
        <v>109</v>
      </c>
    </row>
    <row r="205" spans="2:16" ht="1.5" customHeight="1" x14ac:dyDescent="0.3">
      <c r="B205" s="28"/>
      <c r="C205" s="28"/>
      <c r="D205" s="28"/>
      <c r="E205" s="28"/>
      <c r="F205" s="28"/>
      <c r="O205" s="2"/>
    </row>
    <row r="206" spans="2:16" x14ac:dyDescent="0.3">
      <c r="B206" t="s">
        <v>200</v>
      </c>
      <c r="O206" s="5"/>
      <c r="P206" t="s">
        <v>110</v>
      </c>
    </row>
    <row r="207" spans="2:16" x14ac:dyDescent="0.3">
      <c r="B207" t="s">
        <v>201</v>
      </c>
      <c r="O207" s="23"/>
      <c r="P207" t="s">
        <v>113</v>
      </c>
    </row>
    <row r="209" spans="2:6" x14ac:dyDescent="0.3">
      <c r="B209" s="17" t="s">
        <v>46</v>
      </c>
    </row>
    <row r="210" spans="2:6" x14ac:dyDescent="0.3">
      <c r="B210" t="s">
        <v>202</v>
      </c>
      <c r="D210" s="11">
        <f>E18</f>
        <v>35</v>
      </c>
      <c r="E210" t="s">
        <v>203</v>
      </c>
    </row>
    <row r="211" spans="2:6" x14ac:dyDescent="0.3">
      <c r="B211" t="s">
        <v>210</v>
      </c>
    </row>
    <row r="212" spans="2:6" x14ac:dyDescent="0.3">
      <c r="B212" t="s">
        <v>208</v>
      </c>
      <c r="D212" s="39">
        <f>D210/IMPOWER((F163/E160),1.64)</f>
        <v>30.420586293790425</v>
      </c>
      <c r="E212" t="s">
        <v>209</v>
      </c>
    </row>
    <row r="213" spans="2:6" ht="2.25" customHeight="1" x14ac:dyDescent="0.3">
      <c r="B213" s="28"/>
      <c r="C213" s="28"/>
      <c r="D213" s="28"/>
      <c r="E213" s="28"/>
      <c r="F213" s="28"/>
    </row>
    <row r="214" spans="2:6" x14ac:dyDescent="0.3">
      <c r="B214" t="s">
        <v>206</v>
      </c>
    </row>
    <row r="215" spans="2:6" x14ac:dyDescent="0.3">
      <c r="B215" t="s">
        <v>207</v>
      </c>
    </row>
    <row r="217" spans="2:6" ht="26.25" x14ac:dyDescent="0.3">
      <c r="B217" s="33" t="s">
        <v>47</v>
      </c>
    </row>
    <row r="218" spans="2:6" x14ac:dyDescent="0.3">
      <c r="B218" t="s">
        <v>48</v>
      </c>
    </row>
    <row r="219" spans="2:6" x14ac:dyDescent="0.3">
      <c r="B219" t="s">
        <v>49</v>
      </c>
    </row>
    <row r="220" spans="2:6" x14ac:dyDescent="0.3">
      <c r="B220" t="s">
        <v>50</v>
      </c>
    </row>
    <row r="221" spans="2:6" x14ac:dyDescent="0.3">
      <c r="B221" t="s">
        <v>51</v>
      </c>
    </row>
    <row r="222" spans="2:6" x14ac:dyDescent="0.3">
      <c r="B222" t="s">
        <v>211</v>
      </c>
      <c r="D222" s="39">
        <f>D203</f>
        <v>0.72087658592848913</v>
      </c>
      <c r="E222" t="s">
        <v>212</v>
      </c>
    </row>
    <row r="223" spans="2:6" x14ac:dyDescent="0.3">
      <c r="B223" t="s">
        <v>213</v>
      </c>
      <c r="C223" s="39">
        <f>D212</f>
        <v>30.420586293790425</v>
      </c>
      <c r="D223" t="s">
        <v>214</v>
      </c>
    </row>
  </sheetData>
  <mergeCells count="42">
    <mergeCell ref="D196:E196"/>
    <mergeCell ref="D197:E197"/>
    <mergeCell ref="D198:E198"/>
    <mergeCell ref="D199:E199"/>
    <mergeCell ref="B77:C77"/>
    <mergeCell ref="B78:C78"/>
    <mergeCell ref="B79:C79"/>
    <mergeCell ref="D95:E95"/>
    <mergeCell ref="D96:E96"/>
    <mergeCell ref="B95:C95"/>
    <mergeCell ref="B96:C96"/>
    <mergeCell ref="B118:E118"/>
    <mergeCell ref="C133:D133"/>
    <mergeCell ref="B101:C101"/>
    <mergeCell ref="D101:E101"/>
    <mergeCell ref="B102:C102"/>
    <mergeCell ref="B61:B62"/>
    <mergeCell ref="C61:E61"/>
    <mergeCell ref="D87:E87"/>
    <mergeCell ref="D88:E88"/>
    <mergeCell ref="D94:E94"/>
    <mergeCell ref="B94:C94"/>
    <mergeCell ref="B93:C93"/>
    <mergeCell ref="D93:E93"/>
    <mergeCell ref="G30:H30"/>
    <mergeCell ref="D77:E77"/>
    <mergeCell ref="D78:E78"/>
    <mergeCell ref="D79:E79"/>
    <mergeCell ref="D86:E86"/>
    <mergeCell ref="B103:C103"/>
    <mergeCell ref="D102:E102"/>
    <mergeCell ref="D103:E103"/>
    <mergeCell ref="C139:D139"/>
    <mergeCell ref="B119:B120"/>
    <mergeCell ref="C119:C120"/>
    <mergeCell ref="D119:D120"/>
    <mergeCell ref="E119:E120"/>
    <mergeCell ref="C134:D134"/>
    <mergeCell ref="C135:D135"/>
    <mergeCell ref="C136:D136"/>
    <mergeCell ref="C137:D137"/>
    <mergeCell ref="C138:D138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suer</dc:creator>
  <cp:lastModifiedBy>임장성</cp:lastModifiedBy>
  <dcterms:created xsi:type="dcterms:W3CDTF">2018-11-23T00:22:58Z</dcterms:created>
  <dcterms:modified xsi:type="dcterms:W3CDTF">2024-12-24T04:46:35Z</dcterms:modified>
</cp:coreProperties>
</file>